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 defaultThemeVersion="124226"/>
  <bookViews>
    <workbookView xWindow="0" yWindow="0" windowWidth="20490" windowHeight="7230"/>
  </bookViews>
  <sheets>
    <sheet name="wybrane dane finansowe" sheetId="1" r:id="rId1"/>
    <sheet name="rachunek przepływów pieniężnych" sheetId="2" r:id="rId2"/>
    <sheet name="wskaźniki finansowe" sheetId="3" r:id="rId3"/>
  </sheets>
  <calcPr calcId="162913"/>
</workbook>
</file>

<file path=xl/calcChain.xml><?xml version="1.0" encoding="utf-8"?>
<calcChain xmlns="http://schemas.openxmlformats.org/spreadsheetml/2006/main">
  <c r="C9" i="2" l="1"/>
  <c r="C26" i="1" l="1"/>
  <c r="C27" i="1"/>
  <c r="C25" i="1" l="1"/>
  <c r="C11" i="1"/>
  <c r="F18" i="1" l="1"/>
  <c r="F19" i="1"/>
  <c r="F20" i="1"/>
  <c r="F21" i="1"/>
  <c r="F22" i="1"/>
  <c r="F23" i="1"/>
  <c r="F25" i="1"/>
  <c r="F26" i="1"/>
  <c r="F27" i="1"/>
  <c r="F28" i="1"/>
  <c r="F29" i="1"/>
  <c r="F17" i="1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E17" i="1"/>
  <c r="D17" i="1"/>
  <c r="E5" i="1"/>
  <c r="D5" i="1"/>
  <c r="F6" i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<sst xmlns="http://schemas.openxmlformats.org/spreadsheetml/2006/main" count="58" uniqueCount="46">
  <si>
    <t>[tys. PLN]</t>
  </si>
  <si>
    <t>[tys. EUR]</t>
  </si>
  <si>
    <t>Dynamika (PLN)</t>
  </si>
  <si>
    <t>Przychody ze sprzedaży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</si>
  <si>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</si>
  <si>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</si>
  <si>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</si>
  <si>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</si>
  <si>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</si>
  <si>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</si>
  <si>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</si>
  <si>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Zysk (strata) netto</t>
  </si>
  <si>
    <t>31.12</t>
  </si>
  <si>
    <t>Aktywa razem, w tym:</t>
  </si>
  <si>
    <t>Aktywa trwałe</t>
  </si>
  <si>
    <t>Aktywa obrotowe</t>
  </si>
  <si>
    <t>Zapasy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</si>
  <si>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</si>
  <si>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</si>
  <si>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</si>
  <si>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</si>
  <si>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</si>
  <si>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</si>
  <si>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</si>
  <si>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</si>
  <si>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</si>
  <si>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</si>
  <si>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</si>
  <si>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</si>
  <si>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</si>
  <si>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</si>
  <si>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</si>
  <si>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</si>
  <si>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</si>
  <si>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</si>
  <si>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Wybrane dane finansowe  LUG LIGHT FACTORY Sp z o.o.</t>
  </si>
  <si>
    <t xml:space="preserve">Marża brutto na sprzedaży </t>
  </si>
  <si>
    <t>-</t>
  </si>
  <si>
    <t>Kurs euro na dzień bilansowy</t>
  </si>
  <si>
    <t>Średni kurs euro w okresie</t>
  </si>
  <si>
    <t>(31.12.)</t>
  </si>
  <si>
    <t>od 01.01. do 31.12.</t>
  </si>
  <si>
    <t xml:space="preserve">Skonsolidowane przepływy pieniężne  LUG LIGHT FACTORY Sp z o.o. w MSR/MSSF za 2016 rok oraz dane porównywalne za 2015rok </t>
  </si>
  <si>
    <t>Wybrane wskaźniki finansowe LUG LIGHT FACTORY Sp z o.o. za 2016 rok oraz wskaźniki porównywalne za 2015 rok</t>
  </si>
  <si>
    <t>Zobowiązania i rezerwy długoterminowe</t>
  </si>
  <si>
    <t>Zobowiązania i rezerwy krótkoterminowe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</si>
</sst>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7" fillId="4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0" fontId="8" fillId="0" borderId="5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10" fontId="8" fillId="5" borderId="5" xfId="0" applyNumberFormat="1" applyFont="1" applyFill="1" applyBorder="1" applyAlignment="1">
      <alignment horizontal="center" vertical="center"/>
    </xf>
    <xf numFmtId="10" fontId="8" fillId="5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10" fontId="10" fillId="5" borderId="8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4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0" fontId="10" fillId="5" borderId="9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8" fillId="4" borderId="5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4" fontId="6" fillId="5" borderId="5" xfId="0" applyNumberFormat="1" applyFont="1" applyFill="1" applyBorder="1" applyAlignment="1">
      <alignment horizontal="right" vertical="center"/>
    </xf>
    <xf numFmtId="2" fontId="6" fillId="5" borderId="6" xfId="0" applyNumberFormat="1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4" fontId="6" fillId="5" borderId="8" xfId="0" applyNumberFormat="1" applyFont="1" applyFill="1" applyBorder="1" applyAlignment="1">
      <alignment horizontal="right" vertical="center"/>
    </xf>
    <xf numFmtId="2" fontId="6" fillId="5" borderId="9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4" fontId="7" fillId="5" borderId="9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justify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3" fillId="6" borderId="1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1" fillId="6" borderId="1" xfId="0" applyFont="1" applyFill="1" applyBorder="1" applyAlignment="1">
      <alignment vertical="top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top"/>
    </xf>
    <xf numFmtId="0" fontId="13" fillId="6" borderId="12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65484</xdr:colOff>
      <xdr:row>43</xdr:row>
      <xdr:rowOff>123825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91200" y="581025"/>
          <a:ext cx="4332684" cy="777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razem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8. Marża brutto na</a:t>
          </a:r>
          <a:r>
            <a:rPr lang="pl-PL" b="1" baseline="0"/>
            <a:t> sprzedaży </a:t>
          </a:r>
          <a:endParaRPr lang="pl-PL" b="1"/>
        </a:p>
        <a:p>
          <a:r>
            <a:rPr lang="pl-PL" u="sng"/>
            <a:t>Formuła</a:t>
          </a:r>
          <a:r>
            <a:rPr lang="pl-PL"/>
            <a:t>: Zysk (strata) ze sprzedaży brutto</a:t>
          </a:r>
          <a:r>
            <a:rPr lang="pl-PL" baseline="0"/>
            <a:t> / przychody ze sprzedaży</a:t>
          </a:r>
        </a:p>
        <a:p>
          <a:r>
            <a:rPr lang="pl-PL" u="sng" baseline="0"/>
            <a:t>Opis</a:t>
          </a:r>
          <a:r>
            <a:rPr lang="pl-PL" baseline="0"/>
            <a:t>: </a:t>
          </a:r>
          <a:r>
            <a:rPr lang="pl-PL"/>
            <a:t>pokazuje </a:t>
          </a:r>
          <a:r>
            <a:rPr lang="pl-PL" i="0"/>
            <a:t>rentowność sprzedaży </a:t>
          </a:r>
          <a:r>
            <a:rPr lang="pl-PL"/>
            <a:t>towarów i usług w zakresie podstawowej działalności przedsiębiorstwa.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10" sqref="H10"/>
    </sheetView>
  </sheetViews>
  <sheetFormatPr defaultRowHeight="15" x14ac:dyDescent="0.25"/>
  <cols>
    <col min="1" max="1" width="43.5703125" customWidth="1"/>
    <col min="2" max="2" width="13.5703125" customWidth="1"/>
    <col min="3" max="3" width="13.42578125" customWidth="1"/>
    <col min="4" max="4" width="13.85546875" customWidth="1"/>
    <col min="5" max="5" width="13.140625" customWidth="1"/>
    <col min="6" max="6" width="11.42578125" bestFit="1" customWidth="1"/>
    <col min="8" max="8" width="12" customWidth="1"/>
    <col min="9" max="9" width="24" bestFit="1" customWidth="1"/>
    <col min="10" max="10" width="22.28515625" bestFit="1" customWidth="1"/>
  </cols>
  <sheetData>
    <row r="1" spans="1:10" x14ac:dyDescent="0.25">
      <c r="A1" s="3" t="s">
        <v>35</v>
      </c>
    </row>
    <row r="2" spans="1:10" ht="15.75" thickBot="1" x14ac:dyDescent="0.3"/>
    <row r="3" spans="1:10" ht="12.75" customHeight="1" thickTop="1" x14ac:dyDescent="0.25">
      <c r="A3" s="56"/>
      <c r="B3" s="30">
        <v>2015</v>
      </c>
      <c r="C3" s="30">
        <v>2016</v>
      </c>
      <c r="D3" s="30">
        <v>2015</v>
      </c>
      <c r="E3" s="30">
        <v>2016</v>
      </c>
      <c r="F3" s="58" t="s">
        <v>2</v>
      </c>
      <c r="G3" s="1"/>
      <c r="H3" s="64"/>
      <c r="I3" s="65" t="s">
        <v>38</v>
      </c>
      <c r="J3" s="66" t="s">
        <v>39</v>
      </c>
    </row>
    <row r="4" spans="1:10" ht="12" customHeight="1" x14ac:dyDescent="0.25">
      <c r="A4" s="57"/>
      <c r="B4" s="31" t="s">
        <v>0</v>
      </c>
      <c r="C4" s="31" t="s">
        <v>0</v>
      </c>
      <c r="D4" s="31" t="s">
        <v>1</v>
      </c>
      <c r="E4" s="31" t="s">
        <v>1</v>
      </c>
      <c r="F4" s="59"/>
      <c r="G4" s="1"/>
      <c r="H4" s="67"/>
      <c r="I4" s="68" t="s">
        <v>40</v>
      </c>
      <c r="J4" s="69" t="s">
        <v>41</v>
      </c>
    </row>
    <row r="5" spans="1:10" x14ac:dyDescent="0.25">
      <c r="A5" s="7" t="s">
        <v>3</v>
      </c>
      <c r="B5" s="29">
        <v>109489.61357</v>
      </c>
      <c r="C5" s="29">
        <v>120932.55</v>
      </c>
      <c r="D5" s="29">
        <f>B5/$J$5</f>
        <v>26163.643082106671</v>
      </c>
      <c r="E5" s="29">
        <f>C5/$J$6</f>
        <v>27637.303745686404</v>
      </c>
      <c r="F5" s="23">
        <f>C5/B5*100</f>
        <v>110.45116158226659</v>
      </c>
      <c r="G5" s="1"/>
      <c r="H5" s="17">
        <v>2015</v>
      </c>
      <c r="I5" s="18">
        <v>4.2614999999999998</v>
      </c>
      <c r="J5" s="19">
        <v>4.1848000000000001</v>
      </c>
    </row>
    <row r="6" spans="1:10" ht="15.75" thickBot="1" x14ac:dyDescent="0.3">
      <c r="A6" s="34" t="s">
        <v>4</v>
      </c>
      <c r="B6" s="35">
        <v>3512</v>
      </c>
      <c r="C6" s="37">
        <v>3732.36</v>
      </c>
      <c r="D6" s="35">
        <f t="shared" ref="D6:D13" si="0">B6/$J$5</f>
        <v>839.2276811317148</v>
      </c>
      <c r="E6" s="35">
        <f t="shared" ref="E6:E13" si="1">C6/$J$6</f>
        <v>852.9743812418584</v>
      </c>
      <c r="F6" s="36">
        <f t="shared" ref="F6:F13" si="2">C6/B6*100</f>
        <v>106.27448747152619</v>
      </c>
      <c r="G6" s="1"/>
      <c r="H6" s="20">
        <v>2016</v>
      </c>
      <c r="I6" s="21">
        <v>4.4240000000000004</v>
      </c>
      <c r="J6" s="22">
        <v>4.3757000000000001</v>
      </c>
    </row>
    <row r="7" spans="1:10" ht="15.75" thickTop="1" x14ac:dyDescent="0.25">
      <c r="A7" s="7" t="s">
        <v>5</v>
      </c>
      <c r="B7" s="29">
        <v>40014.734649999999</v>
      </c>
      <c r="C7" s="38">
        <v>47455.68</v>
      </c>
      <c r="D7" s="29">
        <f t="shared" si="0"/>
        <v>9561.9228278531828</v>
      </c>
      <c r="E7" s="29">
        <f t="shared" si="1"/>
        <v>10845.277327056243</v>
      </c>
      <c r="F7" s="23">
        <f t="shared" si="2"/>
        <v>118.59551341545634</v>
      </c>
      <c r="G7" s="1"/>
    </row>
    <row r="8" spans="1:10" x14ac:dyDescent="0.25">
      <c r="A8" s="34" t="s">
        <v>6</v>
      </c>
      <c r="B8" s="35">
        <v>4999.0817000000006</v>
      </c>
      <c r="C8" s="37">
        <v>4516.91</v>
      </c>
      <c r="D8" s="35">
        <f t="shared" si="0"/>
        <v>1194.5807923915122</v>
      </c>
      <c r="E8" s="35">
        <f t="shared" si="1"/>
        <v>1032.2714080032908</v>
      </c>
      <c r="F8" s="36">
        <f t="shared" si="2"/>
        <v>90.354794561569165</v>
      </c>
      <c r="G8" s="1"/>
    </row>
    <row r="9" spans="1:10" x14ac:dyDescent="0.25">
      <c r="A9" s="7" t="s">
        <v>7</v>
      </c>
      <c r="B9" s="29">
        <v>5787.0203199999996</v>
      </c>
      <c r="C9" s="38">
        <v>5918.56</v>
      </c>
      <c r="D9" s="29">
        <f t="shared" si="0"/>
        <v>1382.8666411775951</v>
      </c>
      <c r="E9" s="29">
        <f t="shared" si="1"/>
        <v>1352.5972987179196</v>
      </c>
      <c r="F9" s="23">
        <f t="shared" si="2"/>
        <v>102.27301223645955</v>
      </c>
      <c r="G9" s="1"/>
    </row>
    <row r="10" spans="1:10" x14ac:dyDescent="0.25">
      <c r="A10" s="34" t="s">
        <v>8</v>
      </c>
      <c r="B10" s="35">
        <v>5026.69128</v>
      </c>
      <c r="C10" s="37">
        <v>4031.96</v>
      </c>
      <c r="D10" s="35">
        <f t="shared" si="0"/>
        <v>1201.1783788950488</v>
      </c>
      <c r="E10" s="35">
        <f t="shared" si="1"/>
        <v>921.44342619466602</v>
      </c>
      <c r="F10" s="36">
        <f t="shared" si="2"/>
        <v>80.211013078169373</v>
      </c>
      <c r="G10" s="1"/>
    </row>
    <row r="11" spans="1:10" x14ac:dyDescent="0.25">
      <c r="A11" s="7" t="s">
        <v>9</v>
      </c>
      <c r="B11" s="29">
        <v>9299.0203199999996</v>
      </c>
      <c r="C11" s="39">
        <f>C6+C9</f>
        <v>9650.92</v>
      </c>
      <c r="D11" s="29">
        <f t="shared" si="0"/>
        <v>2222.09432230931</v>
      </c>
      <c r="E11" s="29">
        <f t="shared" si="1"/>
        <v>2205.5716799597776</v>
      </c>
      <c r="F11" s="23">
        <f t="shared" si="2"/>
        <v>103.78426616880434</v>
      </c>
      <c r="G11" s="1"/>
    </row>
    <row r="12" spans="1:10" x14ac:dyDescent="0.25">
      <c r="A12" s="34" t="s">
        <v>10</v>
      </c>
      <c r="B12" s="35">
        <v>5026.69128</v>
      </c>
      <c r="C12" s="35">
        <v>4031.96</v>
      </c>
      <c r="D12" s="35">
        <f t="shared" si="0"/>
        <v>1201.1783788950488</v>
      </c>
      <c r="E12" s="35">
        <f t="shared" si="1"/>
        <v>921.44342619466602</v>
      </c>
      <c r="F12" s="36">
        <f t="shared" si="2"/>
        <v>80.211013078169373</v>
      </c>
      <c r="G12" s="1"/>
    </row>
    <row r="13" spans="1:10" x14ac:dyDescent="0.25">
      <c r="A13" s="7" t="s">
        <v>11</v>
      </c>
      <c r="B13" s="29">
        <v>3914.3292499999998</v>
      </c>
      <c r="C13" s="29">
        <v>3280.45</v>
      </c>
      <c r="D13" s="29">
        <f t="shared" si="0"/>
        <v>935.36829717071294</v>
      </c>
      <c r="E13" s="29">
        <f t="shared" si="1"/>
        <v>749.6971913065338</v>
      </c>
      <c r="F13" s="23">
        <f t="shared" si="2"/>
        <v>83.806184673913165</v>
      </c>
      <c r="G13" s="1"/>
    </row>
    <row r="14" spans="1:10" ht="10.5" customHeight="1" x14ac:dyDescent="0.25">
      <c r="A14" s="60"/>
      <c r="B14" s="32" t="s">
        <v>12</v>
      </c>
      <c r="C14" s="32" t="s">
        <v>12</v>
      </c>
      <c r="D14" s="32" t="s">
        <v>12</v>
      </c>
      <c r="E14" s="32" t="s">
        <v>12</v>
      </c>
      <c r="F14" s="59" t="s">
        <v>2</v>
      </c>
      <c r="G14" s="1"/>
    </row>
    <row r="15" spans="1:10" ht="13.5" customHeight="1" x14ac:dyDescent="0.25">
      <c r="A15" s="60"/>
      <c r="B15" s="33">
        <v>2015</v>
      </c>
      <c r="C15" s="33">
        <v>2016</v>
      </c>
      <c r="D15" s="33">
        <v>2015</v>
      </c>
      <c r="E15" s="33">
        <v>2016</v>
      </c>
      <c r="F15" s="59"/>
      <c r="G15" s="61"/>
    </row>
    <row r="16" spans="1:10" ht="11.25" customHeight="1" x14ac:dyDescent="0.25">
      <c r="A16" s="60"/>
      <c r="B16" s="31" t="s">
        <v>0</v>
      </c>
      <c r="C16" s="31" t="s">
        <v>0</v>
      </c>
      <c r="D16" s="31" t="s">
        <v>1</v>
      </c>
      <c r="E16" s="31" t="s">
        <v>1</v>
      </c>
      <c r="F16" s="59"/>
      <c r="G16" s="61"/>
    </row>
    <row r="17" spans="1:7" x14ac:dyDescent="0.25">
      <c r="A17" s="34" t="s">
        <v>13</v>
      </c>
      <c r="B17" s="35">
        <v>96215.759690000006</v>
      </c>
      <c r="C17" s="35">
        <v>106491.72</v>
      </c>
      <c r="D17" s="35">
        <f>B17/$I$5</f>
        <v>22577.909114161681</v>
      </c>
      <c r="E17" s="35">
        <f>C17/$I$6</f>
        <v>24071.36528028933</v>
      </c>
      <c r="F17" s="43">
        <f>C17/B17*100</f>
        <v>110.68012178369571</v>
      </c>
      <c r="G17" s="1"/>
    </row>
    <row r="18" spans="1:7" x14ac:dyDescent="0.25">
      <c r="A18" s="40" t="s">
        <v>14</v>
      </c>
      <c r="B18" s="41">
        <v>46819.257560000005</v>
      </c>
      <c r="C18" s="41">
        <v>49214.34</v>
      </c>
      <c r="D18" s="41">
        <f t="shared" ref="D18:D29" si="3">B18/$I$5</f>
        <v>10986.567537252144</v>
      </c>
      <c r="E18" s="41">
        <f t="shared" ref="E18:E29" si="4">C18/$I$6</f>
        <v>11124.398734177214</v>
      </c>
      <c r="F18" s="42">
        <f t="shared" ref="F18:F29" si="5">C18/B18*100</f>
        <v>105.1155925250003</v>
      </c>
      <c r="G18" s="1"/>
    </row>
    <row r="19" spans="1:7" x14ac:dyDescent="0.25">
      <c r="A19" s="34" t="s">
        <v>15</v>
      </c>
      <c r="B19" s="35">
        <v>49396.502130000001</v>
      </c>
      <c r="C19" s="35">
        <v>57277.38</v>
      </c>
      <c r="D19" s="35">
        <f t="shared" si="3"/>
        <v>11591.341576909539</v>
      </c>
      <c r="E19" s="35">
        <f t="shared" si="4"/>
        <v>12946.966546112115</v>
      </c>
      <c r="F19" s="43">
        <f t="shared" si="5"/>
        <v>115.95432374798398</v>
      </c>
      <c r="G19" s="1"/>
    </row>
    <row r="20" spans="1:7" x14ac:dyDescent="0.25">
      <c r="A20" s="40" t="s">
        <v>16</v>
      </c>
      <c r="B20" s="41">
        <v>24447.511120000003</v>
      </c>
      <c r="C20" s="41">
        <v>29700.02</v>
      </c>
      <c r="D20" s="41">
        <f t="shared" si="3"/>
        <v>5736.8323641910138</v>
      </c>
      <c r="E20" s="41">
        <f t="shared" si="4"/>
        <v>6713.3860759493664</v>
      </c>
      <c r="F20" s="42">
        <f t="shared" si="5"/>
        <v>121.4848409485047</v>
      </c>
      <c r="G20" s="1"/>
    </row>
    <row r="21" spans="1:7" x14ac:dyDescent="0.25">
      <c r="A21" s="34" t="s">
        <v>17</v>
      </c>
      <c r="B21" s="35">
        <v>665.7</v>
      </c>
      <c r="C21" s="35">
        <v>648.95000000000005</v>
      </c>
      <c r="D21" s="35">
        <f t="shared" si="3"/>
        <v>156.21260119676171</v>
      </c>
      <c r="E21" s="35">
        <f t="shared" si="4"/>
        <v>146.68851717902351</v>
      </c>
      <c r="F21" s="43">
        <f t="shared" si="5"/>
        <v>97.483851584797947</v>
      </c>
      <c r="G21" s="1"/>
    </row>
    <row r="22" spans="1:7" x14ac:dyDescent="0.25">
      <c r="A22" s="40" t="s">
        <v>18</v>
      </c>
      <c r="B22" s="41">
        <v>22974.26197</v>
      </c>
      <c r="C22" s="41">
        <v>25729.63</v>
      </c>
      <c r="D22" s="41">
        <f t="shared" si="3"/>
        <v>5391.1209597559546</v>
      </c>
      <c r="E22" s="41">
        <f t="shared" si="4"/>
        <v>5815.9199819168171</v>
      </c>
      <c r="F22" s="42">
        <f t="shared" si="5"/>
        <v>111.99328201967047</v>
      </c>
      <c r="G22" s="1"/>
    </row>
    <row r="23" spans="1:7" x14ac:dyDescent="0.25">
      <c r="A23" s="34" t="s">
        <v>19</v>
      </c>
      <c r="B23" s="35">
        <v>22974.26197</v>
      </c>
      <c r="C23" s="35">
        <v>25729.63</v>
      </c>
      <c r="D23" s="35">
        <f t="shared" si="3"/>
        <v>5391.1209597559546</v>
      </c>
      <c r="E23" s="35">
        <f t="shared" si="4"/>
        <v>5815.9199819168171</v>
      </c>
      <c r="F23" s="43">
        <f t="shared" si="5"/>
        <v>111.99328201967047</v>
      </c>
      <c r="G23" s="1"/>
    </row>
    <row r="24" spans="1:7" x14ac:dyDescent="0.25">
      <c r="A24" s="40" t="s">
        <v>20</v>
      </c>
      <c r="B24" s="41">
        <v>0</v>
      </c>
      <c r="C24" s="41">
        <v>0</v>
      </c>
      <c r="D24" s="41">
        <f t="shared" si="3"/>
        <v>0</v>
      </c>
      <c r="E24" s="41">
        <f t="shared" si="4"/>
        <v>0</v>
      </c>
      <c r="F24" s="42" t="s">
        <v>37</v>
      </c>
      <c r="G24" s="1"/>
    </row>
    <row r="25" spans="1:7" x14ac:dyDescent="0.25">
      <c r="A25" s="34" t="s">
        <v>21</v>
      </c>
      <c r="B25" s="35">
        <v>54848.480000000003</v>
      </c>
      <c r="C25" s="35">
        <f>C26+C27</f>
        <v>62439.020000000004</v>
      </c>
      <c r="D25" s="35">
        <f t="shared" si="3"/>
        <v>12870.698110993782</v>
      </c>
      <c r="E25" s="35">
        <f t="shared" si="4"/>
        <v>14113.702531645569</v>
      </c>
      <c r="F25" s="43">
        <f t="shared" si="5"/>
        <v>113.83910730069458</v>
      </c>
      <c r="G25" s="1"/>
    </row>
    <row r="26" spans="1:7" x14ac:dyDescent="0.25">
      <c r="A26" s="40" t="s">
        <v>44</v>
      </c>
      <c r="B26" s="41">
        <v>14140.25</v>
      </c>
      <c r="C26" s="41">
        <f>231.56+0+6643.65+6694.02+95.29</f>
        <v>13664.52</v>
      </c>
      <c r="D26" s="41">
        <f t="shared" si="3"/>
        <v>3318.1391528804411</v>
      </c>
      <c r="E26" s="41">
        <f t="shared" si="4"/>
        <v>3088.7251356238698</v>
      </c>
      <c r="F26" s="42">
        <f t="shared" si="5"/>
        <v>96.635632326161129</v>
      </c>
      <c r="G26" s="1"/>
    </row>
    <row r="27" spans="1:7" x14ac:dyDescent="0.25">
      <c r="A27" s="34" t="s">
        <v>45</v>
      </c>
      <c r="B27" s="35">
        <v>40708.230000000003</v>
      </c>
      <c r="C27" s="35">
        <f>463.97+1128.26+47074.65+107.62</f>
        <v>48774.500000000007</v>
      </c>
      <c r="D27" s="35">
        <f t="shared" si="3"/>
        <v>9552.5589581133409</v>
      </c>
      <c r="E27" s="35">
        <f t="shared" si="4"/>
        <v>11024.977396021701</v>
      </c>
      <c r="F27" s="43">
        <f t="shared" si="5"/>
        <v>119.81483842456429</v>
      </c>
      <c r="G27" s="1"/>
    </row>
    <row r="28" spans="1:7" x14ac:dyDescent="0.25">
      <c r="A28" s="40" t="s">
        <v>22</v>
      </c>
      <c r="B28" s="41">
        <v>41367.280650000001</v>
      </c>
      <c r="C28" s="41">
        <v>44052.7</v>
      </c>
      <c r="D28" s="41">
        <f t="shared" si="3"/>
        <v>9707.2112284406903</v>
      </c>
      <c r="E28" s="41">
        <f t="shared" si="4"/>
        <v>9957.6627486437592</v>
      </c>
      <c r="F28" s="42">
        <f t="shared" si="5"/>
        <v>106.49165066643074</v>
      </c>
      <c r="G28" s="1"/>
    </row>
    <row r="29" spans="1:7" ht="15.75" thickBot="1" x14ac:dyDescent="0.3">
      <c r="A29" s="44" t="s">
        <v>23</v>
      </c>
      <c r="B29" s="45">
        <v>29000</v>
      </c>
      <c r="C29" s="45">
        <v>29000</v>
      </c>
      <c r="D29" s="45">
        <f t="shared" si="3"/>
        <v>6805.1155696351052</v>
      </c>
      <c r="E29" s="45">
        <f t="shared" si="4"/>
        <v>6555.153707052441</v>
      </c>
      <c r="F29" s="46">
        <f t="shared" si="5"/>
        <v>100</v>
      </c>
      <c r="G29" s="1"/>
    </row>
    <row r="30" spans="1:7" ht="15.75" thickTop="1" x14ac:dyDescent="0.25">
      <c r="B30" s="16"/>
      <c r="C30" s="16"/>
    </row>
    <row r="31" spans="1:7" x14ac:dyDescent="0.25">
      <c r="B31" s="16"/>
      <c r="C31" s="16"/>
    </row>
  </sheetData>
  <mergeCells count="6">
    <mergeCell ref="H3:H4"/>
    <mergeCell ref="A3:A4"/>
    <mergeCell ref="F3:F4"/>
    <mergeCell ref="A14:A16"/>
    <mergeCell ref="F14:F16"/>
    <mergeCell ref="G15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:C9"/>
    </sheetView>
  </sheetViews>
  <sheetFormatPr defaultRowHeight="15" x14ac:dyDescent="0.25"/>
  <cols>
    <col min="1" max="1" width="44.5703125" customWidth="1"/>
    <col min="2" max="2" width="27.7109375" customWidth="1"/>
    <col min="3" max="3" width="27.5703125" customWidth="1"/>
  </cols>
  <sheetData>
    <row r="1" spans="1:3" x14ac:dyDescent="0.25">
      <c r="A1" s="25" t="s">
        <v>42</v>
      </c>
      <c r="B1" s="2"/>
      <c r="C1" s="2"/>
    </row>
    <row r="3" spans="1:3" ht="15.75" thickBot="1" x14ac:dyDescent="0.3"/>
    <row r="4" spans="1:3" ht="15.75" thickTop="1" x14ac:dyDescent="0.25">
      <c r="A4" s="62"/>
      <c r="B4" s="30">
        <v>2015</v>
      </c>
      <c r="C4" s="51">
        <v>2016</v>
      </c>
    </row>
    <row r="5" spans="1:3" x14ac:dyDescent="0.25">
      <c r="A5" s="63"/>
      <c r="B5" s="31" t="s">
        <v>0</v>
      </c>
      <c r="C5" s="52" t="s">
        <v>0</v>
      </c>
    </row>
    <row r="6" spans="1:3" x14ac:dyDescent="0.25">
      <c r="A6" s="4" t="s">
        <v>24</v>
      </c>
      <c r="B6" s="27">
        <v>6152.28</v>
      </c>
      <c r="C6" s="47">
        <v>6365.28</v>
      </c>
    </row>
    <row r="7" spans="1:3" x14ac:dyDescent="0.25">
      <c r="A7" s="5" t="s">
        <v>25</v>
      </c>
      <c r="B7" s="48">
        <v>-10439.049999999999</v>
      </c>
      <c r="C7" s="49">
        <v>-5816.71</v>
      </c>
    </row>
    <row r="8" spans="1:3" x14ac:dyDescent="0.25">
      <c r="A8" s="4" t="s">
        <v>26</v>
      </c>
      <c r="B8" s="27">
        <v>3426.42</v>
      </c>
      <c r="C8" s="47">
        <v>-547.69000000000005</v>
      </c>
    </row>
    <row r="9" spans="1:3" ht="15.75" thickBot="1" x14ac:dyDescent="0.3">
      <c r="A9" s="6" t="s">
        <v>27</v>
      </c>
      <c r="B9" s="28">
        <v>-860.34999999999945</v>
      </c>
      <c r="C9" s="50">
        <f>SUM(C6:C8)</f>
        <v>0.87999999999965439</v>
      </c>
    </row>
    <row r="10" spans="1:3" ht="15.75" thickTop="1" x14ac:dyDescent="0.25"/>
  </sheetData>
  <mergeCells count="1">
    <mergeCell ref="A4:A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4" sqref="A4:C12"/>
    </sheetView>
  </sheetViews>
  <sheetFormatPr defaultRowHeight="15" x14ac:dyDescent="0.25"/>
  <cols>
    <col min="1" max="1" width="40" customWidth="1"/>
    <col min="2" max="2" width="19.140625" customWidth="1"/>
    <col min="3" max="3" width="18.5703125" customWidth="1"/>
  </cols>
  <sheetData>
    <row r="1" spans="1:3" x14ac:dyDescent="0.25">
      <c r="A1" s="26" t="s">
        <v>43</v>
      </c>
    </row>
    <row r="3" spans="1:3" ht="15.75" thickBot="1" x14ac:dyDescent="0.3"/>
    <row r="4" spans="1:3" ht="15.75" thickTop="1" x14ac:dyDescent="0.25">
      <c r="A4" s="53"/>
      <c r="B4" s="54">
        <v>2015</v>
      </c>
      <c r="C4" s="55">
        <v>2016</v>
      </c>
    </row>
    <row r="5" spans="1:3" x14ac:dyDescent="0.25">
      <c r="A5" s="8" t="s">
        <v>28</v>
      </c>
      <c r="B5" s="9">
        <f>'wybrane dane finansowe'!B9/'wybrane dane finansowe'!B5</f>
        <v>5.2854514061282935E-2</v>
      </c>
      <c r="C5" s="10">
        <f>'wybrane dane finansowe'!C9/'wybrane dane finansowe'!C5</f>
        <v>4.8941000582556148E-2</v>
      </c>
    </row>
    <row r="6" spans="1:3" x14ac:dyDescent="0.25">
      <c r="A6" s="11" t="s">
        <v>29</v>
      </c>
      <c r="B6" s="12">
        <f>'wybrane dane finansowe'!B11/'wybrane dane finansowe'!B5</f>
        <v>8.4930615944268137E-2</v>
      </c>
      <c r="C6" s="13">
        <f>'wybrane dane finansowe'!C11/'wybrane dane finansowe'!C5</f>
        <v>7.980415529152407E-2</v>
      </c>
    </row>
    <row r="7" spans="1:3" x14ac:dyDescent="0.25">
      <c r="A7" s="8" t="s">
        <v>30</v>
      </c>
      <c r="B7" s="9">
        <f>'wybrane dane finansowe'!B13/'wybrane dane finansowe'!B5</f>
        <v>3.5750690155623314E-2</v>
      </c>
      <c r="C7" s="10">
        <f>'wybrane dane finansowe'!C13/'wybrane dane finansowe'!C5</f>
        <v>2.7126278243533274E-2</v>
      </c>
    </row>
    <row r="8" spans="1:3" x14ac:dyDescent="0.25">
      <c r="A8" s="11" t="s">
        <v>31</v>
      </c>
      <c r="B8" s="12">
        <f>'wybrane dane finansowe'!B13/('wybrane dane finansowe'!B17-'wybrane dane finansowe'!B25)</f>
        <v>9.462380121036186E-2</v>
      </c>
      <c r="C8" s="13">
        <f>'wybrane dane finansowe'!C13/('wybrane dane finansowe'!C17-'wybrane dane finansowe'!C25)</f>
        <v>7.4466491270682611E-2</v>
      </c>
    </row>
    <row r="9" spans="1:3" x14ac:dyDescent="0.25">
      <c r="A9" s="8" t="s">
        <v>32</v>
      </c>
      <c r="B9" s="9">
        <f>'wybrane dane finansowe'!B13/'wybrane dane finansowe'!B17</f>
        <v>4.0682828495162082E-2</v>
      </c>
      <c r="C9" s="10">
        <f>'wybrane dane finansowe'!C13/'wybrane dane finansowe'!C17</f>
        <v>3.0804742378092869E-2</v>
      </c>
    </row>
    <row r="10" spans="1:3" x14ac:dyDescent="0.25">
      <c r="A10" s="11" t="s">
        <v>33</v>
      </c>
      <c r="B10" s="12">
        <f>'wybrane dane finansowe'!B19/'wybrane dane finansowe'!B27</f>
        <v>1.2134279021711334</v>
      </c>
      <c r="C10" s="13">
        <f>'wybrane dane finansowe'!C19/'wybrane dane finansowe'!C27</f>
        <v>1.1743304390613944</v>
      </c>
    </row>
    <row r="11" spans="1:3" x14ac:dyDescent="0.25">
      <c r="A11" s="8" t="s">
        <v>34</v>
      </c>
      <c r="B11" s="9">
        <f>'wybrane dane finansowe'!B25/'wybrane dane finansowe'!B17</f>
        <v>0.57005713177048867</v>
      </c>
      <c r="C11" s="10">
        <f>'wybrane dane finansowe'!C25/'wybrane dane finansowe'!C17</f>
        <v>0.58632746282997406</v>
      </c>
    </row>
    <row r="12" spans="1:3" ht="15.75" thickBot="1" x14ac:dyDescent="0.3">
      <c r="A12" s="14" t="s">
        <v>36</v>
      </c>
      <c r="B12" s="15">
        <f>'wybrane dane finansowe'!B7/'wybrane dane finansowe'!B5</f>
        <v>0.36546603230467495</v>
      </c>
      <c r="C12" s="24">
        <f>'wybrane dane finansowe'!C7/'wybrane dane finansowe'!C5</f>
        <v>0.3924144492115646</v>
      </c>
    </row>
    <row r="13" spans="1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wybrane dane finansowe</vt:lpstr>
      <vt:lpstr>rachunek przepływów pieniężnych</vt:lpstr>
      <vt:lpstr>wskaźniki finansowe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2017-05-20T14:31:38Z</dcterms:modified>
</cp:coreProperties>
</file>