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filterPrivacy="1" defaultThemeVersion="124226"/>
  <bookViews>
    <workbookView xWindow="0" yWindow="0" windowWidth="20490" windowHeight="7230"/>
  </bookViews>
  <sheets>
    <sheet name="wybrane dane finansowe" sheetId="1" r:id="rId1"/>
    <sheet name="rachunek przepływów pieniężnych" sheetId="2" r:id="rId2"/>
    <sheet name="wskaźniki finansowe" sheetId="3" r:id="rId3"/>
  </sheets>
  <calcPr calcId="162913"/>
</workbook>
</file>

<file path=xl/calcChain.xml><?xml version="1.0" encoding="utf-8"?>
<calcChain xmlns="http://schemas.openxmlformats.org/spreadsheetml/2006/main">
  <c r="C9" i="2" l="1"/>
  <c r="C25" i="1" l="1"/>
  <c r="C22" i="1"/>
  <c r="E5" i="1"/>
  <c r="D5" i="1"/>
  <c r="C11" i="1"/>
  <c r="C12" i="3" l="1"/>
  <c r="B12" i="3"/>
  <c r="C9" i="3" l="1"/>
  <c r="B9" i="3"/>
  <c r="C8" i="3"/>
  <c r="B8" i="3"/>
  <c r="C10" i="3"/>
  <c r="B10" i="3"/>
  <c r="C11" i="3"/>
  <c r="B11" i="3"/>
  <c r="C7" i="3"/>
  <c r="B7" i="3"/>
  <c r="C6" i="3"/>
  <c r="B6" i="3"/>
  <c r="C5" i="3"/>
  <c r="B5" i="3"/>
  <c r="F18" i="1" l="1"/>
  <c r="F19" i="1"/>
  <c r="F20" i="1"/>
  <c r="F21" i="1"/>
  <c r="F22" i="1"/>
  <c r="F23" i="1"/>
  <c r="F24" i="1"/>
  <c r="F25" i="1"/>
  <c r="F26" i="1"/>
  <c r="F27" i="1"/>
  <c r="F28" i="1"/>
  <c r="F29" i="1"/>
  <c r="F17" i="1"/>
  <c r="E18" i="1"/>
  <c r="E19" i="1"/>
  <c r="E20" i="1"/>
  <c r="E21" i="1"/>
  <c r="E22" i="1"/>
  <c r="E23" i="1"/>
  <c r="E24" i="1"/>
  <c r="E25" i="1"/>
  <c r="E26" i="1"/>
  <c r="E27" i="1"/>
  <c r="E28" i="1"/>
  <c r="E29" i="1"/>
  <c r="E17" i="1"/>
  <c r="D18" i="1"/>
  <c r="D19" i="1"/>
  <c r="D20" i="1"/>
  <c r="D21" i="1"/>
  <c r="D22" i="1"/>
  <c r="D23" i="1"/>
  <c r="D24" i="1"/>
  <c r="D25" i="1"/>
  <c r="D26" i="1"/>
  <c r="D27" i="1"/>
  <c r="D28" i="1"/>
  <c r="D29" i="1"/>
  <c r="D17" i="1"/>
  <c r="F13" i="1"/>
  <c r="F6" i="1"/>
  <c r="F7" i="1"/>
  <c r="F8" i="1"/>
  <c r="F9" i="1"/>
  <c r="F10" i="1"/>
  <c r="F11" i="1"/>
  <c r="F12" i="1"/>
  <c r="F5" i="1"/>
  <c r="E6" i="1" l="1"/>
  <c r="E7" i="1"/>
  <c r="E8" i="1"/>
  <c r="E9" i="1"/>
  <c r="E10" i="1"/>
  <c r="E11" i="1"/>
  <c r="E12" i="1"/>
  <c r="E13" i="1"/>
  <c r="D6" i="1"/>
  <c r="D7" i="1"/>
  <c r="D8" i="1"/>
  <c r="D9" i="1"/>
  <c r="D10" i="1"/>
  <c r="D11" i="1"/>
  <c r="D12" i="1"/>
  <c r="D13" i="1"/>
</calcChain>
</file>

<file path=xl/sharedStrings.xml><?xml version="1.0" encoding="utf-8"?>
<sst xmlns="http://schemas.openxmlformats.org/spreadsheetml/2006/main" count="57" uniqueCount="45">
  <si>
    <t>[tys. PLN]</t>
  </si>
  <si>
    <t>[tys. EUR]</t>
  </si>
  <si>
    <t>Dynamika (PLN)</t>
  </si>
  <si>
    <t>Przychody ze sprzedaży</t>
  </si>
  <si>
    <t>Amortyzacja</t>
  </si>
  <si>
    <t>Zysk (strata) ze sprzedaży brutto</t>
  </si>
  <si>
    <t>Zysk (strata) ze sprzedaży netto</t>
  </si>
  <si>
    <t>Zysk (strata) z działalności operacyjnej</t>
  </si>
  <si>
    <t>Zysk z działalności gospodarczej</t>
  </si>
  <si>
    <t>EBITDA</t>
  </si>
  <si>
    <t>Zysk (strata) brutto</t>
  </si>
  <si>
    <t>Zysk (strata) netto</t>
  </si>
  <si>
    <t>31.12</t>
  </si>
  <si>
    <t>Aktywa razem, w tym:</t>
  </si>
  <si>
    <t>Aktywa trwałe</t>
  </si>
  <si>
    <t>Aktywa obrotowe</t>
  </si>
  <si>
    <t>Zapasy</t>
  </si>
  <si>
    <t>Środki pieniężne i inne aktywa pieniężne</t>
  </si>
  <si>
    <t>Należności razem, w tym:</t>
  </si>
  <si>
    <t>Należności krótkoterminowe</t>
  </si>
  <si>
    <t>Zobowiązania i rezerwy na zobowiązania, w tym:</t>
  </si>
  <si>
    <t>Kapitał własny, w tym:</t>
  </si>
  <si>
    <t>Kapitał podstawowy</t>
  </si>
  <si>
    <t xml:space="preserve">Wybrane skonsolidowane dane finansowe Grupy Kapitałowej LUG S.A. 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</si>
  <si>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</si>
  <si>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</si>
  <si>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</si>
  <si>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Przepływy pieniężne netto</t>
  </si>
  <si>
    <t>Wskaźnik rentowności operacyjnej</t>
  </si>
  <si>
    <t>Wskaźnik rentowności EBITDA</t>
  </si>
  <si>
    <t>Wskaźnik rentowności netto</t>
  </si>
  <si>
    <t>Wskaźnik rentowności kapitału własnego (ROE)</t>
  </si>
  <si>
    <t>Wskaźnik rentowności majątku (ROA)</t>
  </si>
  <si>
    <t>Wskaźnik ogólnej płynności</t>
  </si>
  <si>
    <t>Wskaźnik ogólnego zadłużenia</t>
  </si>
  <si>
    <t>Należności długoterminowe</t>
  </si>
  <si>
    <t xml:space="preserve">Skonsolidowane przepływy pieniężne Grupy Kapitałowej LUG S.A. w MSR/MSSF za 2015 rok oraz dane porównywalne za 2014 rok </t>
  </si>
  <si>
    <t>Kurs euro na dzień bilansowy</t>
  </si>
  <si>
    <t>Średni kurs euro w okresie</t>
  </si>
  <si>
    <t>(31.12.)</t>
  </si>
  <si>
    <t>od 01.01. do 31.12.</t>
  </si>
  <si>
    <t xml:space="preserve">Marża brutto na sprzedaży </t>
  </si>
  <si>
    <t>Wybrane skonsolidowane wskaźniki finansowe Grupy Kapitałowej LUG S.A. za 2016 rok oraz wskaźniki porównywalne za 2015 rok</t>
  </si>
  <si>
    <t>Zobowiązania i rezerwy długoterminowe</t>
  </si>
  <si>
    <t>Zobowiązania i rezerwy krótkoterminowe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</si>
</sst>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double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8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4" fontId="7" fillId="0" borderId="5" xfId="0" applyNumberFormat="1" applyFont="1" applyBorder="1" applyAlignment="1">
      <alignment horizontal="right" vertical="center"/>
    </xf>
    <xf numFmtId="0" fontId="5" fillId="5" borderId="4" xfId="0" applyFont="1" applyFill="1" applyBorder="1" applyAlignment="1">
      <alignment vertical="center"/>
    </xf>
    <xf numFmtId="4" fontId="7" fillId="5" borderId="5" xfId="0" applyNumberFormat="1" applyFont="1" applyFill="1" applyBorder="1" applyAlignment="1">
      <alignment horizontal="right" vertical="center"/>
    </xf>
    <xf numFmtId="2" fontId="7" fillId="5" borderId="6" xfId="0" applyNumberFormat="1" applyFont="1" applyFill="1" applyBorder="1" applyAlignment="1">
      <alignment horizontal="center" vertical="center"/>
    </xf>
    <xf numFmtId="2" fontId="7" fillId="5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4" fontId="7" fillId="0" borderId="5" xfId="0" applyNumberFormat="1" applyFont="1" applyFill="1" applyBorder="1" applyAlignment="1">
      <alignment horizontal="right" vertical="center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/>
    </xf>
    <xf numFmtId="4" fontId="7" fillId="5" borderId="8" xfId="0" applyNumberFormat="1" applyFont="1" applyFill="1" applyBorder="1" applyAlignment="1">
      <alignment horizontal="right" vertical="center"/>
    </xf>
    <xf numFmtId="2" fontId="7" fillId="5" borderId="9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8" fillId="0" borderId="4" xfId="0" applyFont="1" applyFill="1" applyBorder="1" applyAlignment="1">
      <alignment vertical="center"/>
    </xf>
    <xf numFmtId="10" fontId="9" fillId="0" borderId="5" xfId="0" applyNumberFormat="1" applyFont="1" applyFill="1" applyBorder="1" applyAlignment="1">
      <alignment horizontal="center" vertical="center"/>
    </xf>
    <xf numFmtId="10" fontId="9" fillId="0" borderId="6" xfId="0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vertical="center"/>
    </xf>
    <xf numFmtId="10" fontId="12" fillId="5" borderId="8" xfId="4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vertical="center"/>
    </xf>
    <xf numFmtId="10" fontId="9" fillId="5" borderId="5" xfId="0" applyNumberFormat="1" applyFont="1" applyFill="1" applyBorder="1" applyAlignment="1">
      <alignment horizontal="center" vertical="center"/>
    </xf>
    <xf numFmtId="10" fontId="9" fillId="5" borderId="6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4" fontId="8" fillId="2" borderId="8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1" fillId="0" borderId="0" xfId="0" applyFont="1"/>
    <xf numFmtId="4" fontId="9" fillId="5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10" fontId="12" fillId="5" borderId="9" xfId="4" applyNumberFormat="1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4" fontId="9" fillId="5" borderId="6" xfId="0" applyNumberFormat="1" applyFont="1" applyFill="1" applyBorder="1" applyAlignment="1">
      <alignment horizontal="center" vertical="center"/>
    </xf>
    <xf numFmtId="4" fontId="8" fillId="5" borderId="9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justify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5" fillId="6" borderId="1" xfId="0" applyFont="1" applyFill="1" applyBorder="1" applyAlignment="1">
      <alignment vertical="center"/>
    </xf>
    <xf numFmtId="0" fontId="15" fillId="6" borderId="4" xfId="0" applyFont="1" applyFill="1" applyBorder="1" applyAlignment="1">
      <alignment vertical="center"/>
    </xf>
    <xf numFmtId="0" fontId="13" fillId="6" borderId="1" xfId="0" applyFont="1" applyFill="1" applyBorder="1" applyAlignment="1">
      <alignment vertical="top"/>
    </xf>
    <xf numFmtId="0" fontId="15" fillId="6" borderId="13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vertical="top"/>
    </xf>
    <xf numFmtId="0" fontId="15" fillId="6" borderId="11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</cellXfs>
  <cellStyles count="8">
    <cellStyle name="Dziesiętny 2" xfId="2"/>
    <cellStyle name="Dziesiętny 2 2" xfId="6"/>
    <cellStyle name="Normalny" xfId="0" builtinId="0"/>
    <cellStyle name="Normalny 2" xfId="1"/>
    <cellStyle name="Normalny 2 2" xfId="5"/>
    <cellStyle name="Procentowy" xfId="4" builtinId="5"/>
    <cellStyle name="Procentowy 2" xfId="3"/>
    <cellStyle name="Procentowy 2 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12</xdr:col>
      <xdr:colOff>65484</xdr:colOff>
      <xdr:row>43</xdr:row>
      <xdr:rowOff>123825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00800" y="581025"/>
          <a:ext cx="4332684" cy="781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Objaśnienia:</a:t>
          </a:r>
        </a:p>
        <a:p>
          <a:endParaRPr lang="pl-PL" sz="1100"/>
        </a:p>
        <a:p>
          <a:r>
            <a:rPr lang="pl-PL" sz="1100" b="1"/>
            <a:t>1.</a:t>
          </a:r>
          <a:r>
            <a:rPr lang="pl-PL" sz="1100" b="1" baseline="0"/>
            <a:t> Wskaźnik rentowności operacyjnej</a:t>
          </a:r>
        </a:p>
        <a:p>
          <a:r>
            <a:rPr lang="pl-PL" sz="1100" u="sng" baseline="0"/>
            <a:t>Formuła:</a:t>
          </a:r>
          <a:r>
            <a:rPr lang="pl-PL" sz="1100" baseline="0"/>
            <a:t> wynik na działalności operacyjnej / przychody ze sprzedaży</a:t>
          </a:r>
        </a:p>
        <a:p>
          <a:r>
            <a:rPr lang="pl-PL" sz="1100" u="sng" baseline="0"/>
            <a:t>Opis: </a:t>
          </a:r>
          <a:r>
            <a:rPr lang="pl-PL"/>
            <a:t>określa, ile zysku netto (po opodatkowaniu) przypada na 1 złoty przychodów firmy</a:t>
          </a:r>
          <a:endParaRPr lang="pl-PL" sz="1100" baseline="0"/>
        </a:p>
        <a:p>
          <a:endParaRPr lang="pl-PL" sz="1100" baseline="0"/>
        </a:p>
        <a:p>
          <a:r>
            <a:rPr lang="pl-PL" sz="1100" b="1" baseline="0"/>
            <a:t>2. Wskaźnik rentowności EBITDA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(wynika na działalności operacyjnej+amortyzacja)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 </a:t>
          </a:r>
          <a:r>
            <a:rPr lang="pl-PL"/>
            <a:t>mierzy efektywność konwersji przychodów na zysk z działalności ciągłej przed odsetkami od zaciągniętych kredytów, podatkami, deprecjacją i amortyzacją oraz przed pozycjami wyjątkowymi. </a:t>
          </a:r>
        </a:p>
        <a:p>
          <a:endParaRPr lang="pl-PL" sz="1100"/>
        </a:p>
        <a:p>
          <a:r>
            <a:rPr lang="pl-PL" sz="1100" b="1"/>
            <a:t>3. Wskaźnik</a:t>
          </a:r>
          <a:r>
            <a:rPr lang="pl-PL" sz="1100" b="1" baseline="0"/>
            <a:t> rentowności netto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Wynik netto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/>
            <a:t>informuje inwestorów ile procent przychodów ze sprzedaży stanowi zysk netto</a:t>
          </a:r>
        </a:p>
        <a:p>
          <a:endParaRPr lang="pl-PL" sz="1100"/>
        </a:p>
        <a:p>
          <a:r>
            <a:rPr lang="pl-PL" sz="1100" b="1"/>
            <a:t>4. Wskaśnik rentowności kapitału własnego</a:t>
          </a:r>
          <a:r>
            <a:rPr lang="pl-PL" sz="1100" b="1" baseline="0"/>
            <a:t> (ROE)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Kapitał własny, gdzie: Kapitał własny = Aktywa ogółem - Zobowiązania ogółem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określa stopę zyskowności zainwestowanych w firmie kapitałów własnych</a:t>
          </a:r>
        </a:p>
        <a:p>
          <a:endParaRPr lang="pl-PL" sz="1100"/>
        </a:p>
        <a:p>
          <a:r>
            <a:rPr lang="pl-PL" sz="1100" b="1"/>
            <a:t>5. Wskaźnik</a:t>
          </a:r>
          <a:r>
            <a:rPr lang="pl-PL" sz="1100" b="1" baseline="0"/>
            <a:t> rentowności majątku (ROA)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aktywa  ogółem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 b="0"/>
            <a:t>informuje o tym jaka jest rentowność wszystkich aktywów firmy w stosunku do wypracowanych przez nią zysków,</a:t>
          </a:r>
          <a:r>
            <a:rPr lang="pl-PL" b="0" baseline="0"/>
            <a:t> </a:t>
          </a:r>
          <a:r>
            <a:rPr lang="pl-PL" b="0"/>
            <a:t>czy innymi</a:t>
          </a:r>
          <a:r>
            <a:rPr lang="pl-PL" b="0" baseline="0"/>
            <a:t> słowy ile zysku netto  przynosi każda złotówka zaangażowana w finansowanie majątku</a:t>
          </a:r>
          <a:endParaRPr lang="pl-PL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r>
            <a:rPr lang="pl-PL" sz="1100" b="1"/>
            <a:t>6. Wskaźnik ogólnej płynności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aktywa obrotowe / zobowiązania krótkoterminowe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/>
            <a:t>informuje o zdolności przedsiębiorstwa do regulowania zobowiązań w oparciu o wszystkie aktywa obrotowe</a:t>
          </a:r>
        </a:p>
        <a:p>
          <a:endParaRPr lang="pl-PL" sz="1100"/>
        </a:p>
        <a:p>
          <a:r>
            <a:rPr lang="pl-PL" sz="1100" b="1"/>
            <a:t>7. Wskaźnik ogólnego</a:t>
          </a:r>
          <a:r>
            <a:rPr lang="pl-PL" sz="1100" b="1" baseline="0"/>
            <a:t> zadłużenia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zobowiązania ogółem / aktywa razem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mówi o tym jaki udział w finansowaniu majątku firmy mają zobowiązania i dług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b="1"/>
            <a:t>8. Marża brutto na</a:t>
          </a:r>
          <a:r>
            <a:rPr lang="pl-PL" b="1" baseline="0"/>
            <a:t> sprzedaży </a:t>
          </a:r>
          <a:endParaRPr lang="pl-PL" b="1"/>
        </a:p>
        <a:p>
          <a:r>
            <a:rPr lang="pl-PL" u="sng"/>
            <a:t>Formuła</a:t>
          </a:r>
          <a:r>
            <a:rPr lang="pl-PL"/>
            <a:t>: Zysk (strata) ze sprzedaży brutto</a:t>
          </a:r>
          <a:r>
            <a:rPr lang="pl-PL" baseline="0"/>
            <a:t> / przychody ze sprzedaży</a:t>
          </a:r>
        </a:p>
        <a:p>
          <a:r>
            <a:rPr lang="pl-PL" u="sng" baseline="0"/>
            <a:t>Opis</a:t>
          </a:r>
          <a:r>
            <a:rPr lang="pl-PL" baseline="0"/>
            <a:t>: </a:t>
          </a:r>
          <a:r>
            <a:rPr lang="pl-PL"/>
            <a:t>pokazuje </a:t>
          </a:r>
          <a:r>
            <a:rPr lang="pl-PL" i="0"/>
            <a:t>rentowność sprzedaży </a:t>
          </a:r>
          <a:r>
            <a:rPr lang="pl-PL"/>
            <a:t>towarów i usług w zakresie podstawowej działalności przedsiębiorstwa.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H10" sqref="H10"/>
    </sheetView>
  </sheetViews>
  <sheetFormatPr defaultRowHeight="15" x14ac:dyDescent="0.25"/>
  <cols>
    <col min="1" max="1" width="43.5703125" customWidth="1"/>
    <col min="2" max="2" width="13.5703125" customWidth="1"/>
    <col min="3" max="3" width="13.42578125" customWidth="1"/>
    <col min="4" max="4" width="13.85546875" customWidth="1"/>
    <col min="5" max="5" width="13.140625" customWidth="1"/>
    <col min="6" max="6" width="11.42578125" bestFit="1" customWidth="1"/>
    <col min="7" max="7" width="10.5703125" customWidth="1"/>
    <col min="8" max="8" width="11.28515625" customWidth="1"/>
    <col min="9" max="9" width="27.28515625" customWidth="1"/>
    <col min="10" max="10" width="22" customWidth="1"/>
  </cols>
  <sheetData>
    <row r="1" spans="1:10" x14ac:dyDescent="0.25">
      <c r="A1" s="1" t="s">
        <v>23</v>
      </c>
    </row>
    <row r="2" spans="1:10" ht="15.75" thickBot="1" x14ac:dyDescent="0.3"/>
    <row r="3" spans="1:10" ht="11.25" customHeight="1" thickTop="1" x14ac:dyDescent="0.25">
      <c r="A3" s="56"/>
      <c r="B3" s="44">
        <v>2015</v>
      </c>
      <c r="C3" s="44">
        <v>2016</v>
      </c>
      <c r="D3" s="44">
        <v>2015</v>
      </c>
      <c r="E3" s="44">
        <v>2016</v>
      </c>
      <c r="F3" s="58" t="s">
        <v>2</v>
      </c>
      <c r="G3" s="2"/>
      <c r="H3" s="64"/>
      <c r="I3" s="65" t="s">
        <v>37</v>
      </c>
      <c r="J3" s="66" t="s">
        <v>38</v>
      </c>
    </row>
    <row r="4" spans="1:10" ht="12" customHeight="1" x14ac:dyDescent="0.25">
      <c r="A4" s="57"/>
      <c r="B4" s="45" t="s">
        <v>0</v>
      </c>
      <c r="C4" s="45" t="s">
        <v>0</v>
      </c>
      <c r="D4" s="45" t="s">
        <v>1</v>
      </c>
      <c r="E4" s="45" t="s">
        <v>1</v>
      </c>
      <c r="F4" s="59"/>
      <c r="G4" s="2"/>
      <c r="H4" s="67"/>
      <c r="I4" s="68" t="s">
        <v>39</v>
      </c>
      <c r="J4" s="69" t="s">
        <v>40</v>
      </c>
    </row>
    <row r="5" spans="1:10" x14ac:dyDescent="0.25">
      <c r="A5" s="12" t="s">
        <v>3</v>
      </c>
      <c r="B5" s="13">
        <v>109581.08</v>
      </c>
      <c r="C5" s="13">
        <v>120857.05</v>
      </c>
      <c r="D5" s="13">
        <f>B5/J5</f>
        <v>26185.499904415981</v>
      </c>
      <c r="E5" s="13">
        <f>C5/$J$6</f>
        <v>27620.049363530405</v>
      </c>
      <c r="F5" s="11">
        <f>(C5/B5)*100</f>
        <v>110.29007014714584</v>
      </c>
      <c r="G5" s="2"/>
      <c r="H5" s="5">
        <v>2015</v>
      </c>
      <c r="I5" s="6">
        <v>4.2614999999999998</v>
      </c>
      <c r="J5" s="7">
        <v>4.1848000000000001</v>
      </c>
    </row>
    <row r="6" spans="1:10" ht="15.75" thickBot="1" x14ac:dyDescent="0.3">
      <c r="A6" s="14" t="s">
        <v>4</v>
      </c>
      <c r="B6" s="15">
        <v>3606.88</v>
      </c>
      <c r="C6" s="41">
        <v>4453.45</v>
      </c>
      <c r="D6" s="15">
        <f>B6/$J$5</f>
        <v>861.90021028484034</v>
      </c>
      <c r="E6" s="15">
        <f t="shared" ref="E6:E13" si="0">C6/$J$6</f>
        <v>1017.7685855977329</v>
      </c>
      <c r="F6" s="16">
        <f t="shared" ref="F6:F12" si="1">(C6/B6)*100</f>
        <v>123.4709776870869</v>
      </c>
      <c r="G6" s="2"/>
      <c r="H6" s="8">
        <v>2016</v>
      </c>
      <c r="I6" s="9">
        <v>4.4240000000000004</v>
      </c>
      <c r="J6" s="10">
        <v>4.3757000000000001</v>
      </c>
    </row>
    <row r="7" spans="1:10" ht="15.75" thickTop="1" x14ac:dyDescent="0.25">
      <c r="A7" s="12" t="s">
        <v>5</v>
      </c>
      <c r="B7" s="13">
        <v>39924.32</v>
      </c>
      <c r="C7" s="42">
        <v>47230.16</v>
      </c>
      <c r="D7" s="13">
        <f t="shared" ref="D7:D13" si="2">B7/$J$5</f>
        <v>9540.3173389409294</v>
      </c>
      <c r="E7" s="13">
        <f t="shared" si="0"/>
        <v>10793.738144753983</v>
      </c>
      <c r="F7" s="11">
        <f t="shared" si="1"/>
        <v>118.29922212826669</v>
      </c>
      <c r="G7" s="2"/>
    </row>
    <row r="8" spans="1:10" x14ac:dyDescent="0.25">
      <c r="A8" s="14" t="s">
        <v>6</v>
      </c>
      <c r="B8" s="15">
        <v>3963.31</v>
      </c>
      <c r="C8" s="41">
        <v>4098.03</v>
      </c>
      <c r="D8" s="15">
        <f t="shared" si="2"/>
        <v>947.07273943796599</v>
      </c>
      <c r="E8" s="15">
        <f t="shared" si="0"/>
        <v>936.54272459263655</v>
      </c>
      <c r="F8" s="16">
        <f t="shared" si="1"/>
        <v>103.39917896909401</v>
      </c>
      <c r="G8" s="2"/>
    </row>
    <row r="9" spans="1:10" x14ac:dyDescent="0.25">
      <c r="A9" s="12" t="s">
        <v>7</v>
      </c>
      <c r="B9" s="13">
        <v>4752.7700000000004</v>
      </c>
      <c r="C9" s="42">
        <v>5495.42</v>
      </c>
      <c r="D9" s="13">
        <f t="shared" si="2"/>
        <v>1135.7221372586505</v>
      </c>
      <c r="E9" s="13">
        <f t="shared" si="0"/>
        <v>1255.8950567909135</v>
      </c>
      <c r="F9" s="11">
        <f t="shared" si="1"/>
        <v>115.62562463573873</v>
      </c>
      <c r="G9" s="2"/>
      <c r="H9" s="24"/>
    </row>
    <row r="10" spans="1:10" x14ac:dyDescent="0.25">
      <c r="A10" s="14" t="s">
        <v>8</v>
      </c>
      <c r="B10" s="15">
        <v>4142.6899999999996</v>
      </c>
      <c r="C10" s="41">
        <v>3960.54</v>
      </c>
      <c r="D10" s="15">
        <f t="shared" si="2"/>
        <v>989.93739246797929</v>
      </c>
      <c r="E10" s="15">
        <f t="shared" si="0"/>
        <v>905.12146627968093</v>
      </c>
      <c r="F10" s="16">
        <f t="shared" si="1"/>
        <v>95.603098469834819</v>
      </c>
      <c r="G10" s="2"/>
    </row>
    <row r="11" spans="1:10" x14ac:dyDescent="0.25">
      <c r="A11" s="12" t="s">
        <v>9</v>
      </c>
      <c r="B11" s="13">
        <v>8359.66</v>
      </c>
      <c r="C11" s="41">
        <f>C9+C6</f>
        <v>9948.869999999999</v>
      </c>
      <c r="D11" s="13">
        <f t="shared" si="2"/>
        <v>1997.6247371439495</v>
      </c>
      <c r="E11" s="13">
        <f t="shared" si="0"/>
        <v>2273.6636423886462</v>
      </c>
      <c r="F11" s="11">
        <f t="shared" si="1"/>
        <v>119.01046214798208</v>
      </c>
      <c r="G11" s="2"/>
      <c r="H11" s="39"/>
    </row>
    <row r="12" spans="1:10" x14ac:dyDescent="0.25">
      <c r="A12" s="14" t="s">
        <v>10</v>
      </c>
      <c r="B12" s="15">
        <v>4142.6899999999996</v>
      </c>
      <c r="C12" s="41">
        <v>3960.54</v>
      </c>
      <c r="D12" s="15">
        <f t="shared" si="2"/>
        <v>989.93739246797929</v>
      </c>
      <c r="E12" s="15">
        <f t="shared" si="0"/>
        <v>905.12146627968093</v>
      </c>
      <c r="F12" s="16">
        <f t="shared" si="1"/>
        <v>95.603098469834819</v>
      </c>
      <c r="G12" s="2"/>
    </row>
    <row r="13" spans="1:10" x14ac:dyDescent="0.25">
      <c r="A13" s="12" t="s">
        <v>11</v>
      </c>
      <c r="B13" s="13">
        <v>3805</v>
      </c>
      <c r="C13" s="13">
        <v>3009.06</v>
      </c>
      <c r="D13" s="13">
        <f t="shared" si="2"/>
        <v>909.24297457465116</v>
      </c>
      <c r="E13" s="13">
        <f t="shared" si="0"/>
        <v>687.67511483876865</v>
      </c>
      <c r="F13" s="11">
        <f>(C13/B13)*100</f>
        <v>79.081734559789751</v>
      </c>
      <c r="G13" s="2"/>
      <c r="H13" s="24"/>
    </row>
    <row r="14" spans="1:10" ht="12" customHeight="1" x14ac:dyDescent="0.25">
      <c r="A14" s="60"/>
      <c r="B14" s="46" t="s">
        <v>12</v>
      </c>
      <c r="C14" s="46" t="s">
        <v>12</v>
      </c>
      <c r="D14" s="46" t="s">
        <v>12</v>
      </c>
      <c r="E14" s="46" t="s">
        <v>12</v>
      </c>
      <c r="F14" s="59" t="s">
        <v>2</v>
      </c>
      <c r="G14" s="2"/>
    </row>
    <row r="15" spans="1:10" ht="9.75" customHeight="1" x14ac:dyDescent="0.25">
      <c r="A15" s="60"/>
      <c r="B15" s="47">
        <v>2015</v>
      </c>
      <c r="C15" s="47">
        <v>2016</v>
      </c>
      <c r="D15" s="47">
        <v>2015</v>
      </c>
      <c r="E15" s="47">
        <v>2016</v>
      </c>
      <c r="F15" s="59"/>
      <c r="G15" s="61"/>
    </row>
    <row r="16" spans="1:10" ht="12" customHeight="1" x14ac:dyDescent="0.25">
      <c r="A16" s="60"/>
      <c r="B16" s="45" t="s">
        <v>0</v>
      </c>
      <c r="C16" s="45" t="s">
        <v>0</v>
      </c>
      <c r="D16" s="45" t="s">
        <v>1</v>
      </c>
      <c r="E16" s="45" t="s">
        <v>1</v>
      </c>
      <c r="F16" s="59"/>
      <c r="G16" s="61"/>
    </row>
    <row r="17" spans="1:8" x14ac:dyDescent="0.25">
      <c r="A17" s="14" t="s">
        <v>13</v>
      </c>
      <c r="B17" s="15">
        <v>97787.53</v>
      </c>
      <c r="C17" s="15">
        <v>107426.93</v>
      </c>
      <c r="D17" s="15">
        <f>B17/$I$5</f>
        <v>22946.739411005514</v>
      </c>
      <c r="E17" s="15">
        <f>C17/$I$6</f>
        <v>24282.759945750448</v>
      </c>
      <c r="F17" s="17">
        <f>(C17/B17)*100</f>
        <v>109.85749409970779</v>
      </c>
      <c r="G17" s="2"/>
    </row>
    <row r="18" spans="1:8" x14ac:dyDescent="0.25">
      <c r="A18" s="18" t="s">
        <v>14</v>
      </c>
      <c r="B18" s="19">
        <v>47609.13</v>
      </c>
      <c r="C18" s="19">
        <v>49917.56</v>
      </c>
      <c r="D18" s="19">
        <f t="shared" ref="D18:D29" si="3">B18/$I$5</f>
        <v>11171.918338613164</v>
      </c>
      <c r="E18" s="19">
        <f t="shared" ref="E18:E29" si="4">C18/$I$6</f>
        <v>11283.354430379746</v>
      </c>
      <c r="F18" s="20">
        <f t="shared" ref="F18:F29" si="5">(C18/B18)*100</f>
        <v>104.84871284142348</v>
      </c>
      <c r="G18" s="2"/>
    </row>
    <row r="19" spans="1:8" x14ac:dyDescent="0.25">
      <c r="A19" s="14" t="s">
        <v>15</v>
      </c>
      <c r="B19" s="15">
        <v>50178.400000000001</v>
      </c>
      <c r="C19" s="15">
        <v>57509.37</v>
      </c>
      <c r="D19" s="15">
        <f t="shared" si="3"/>
        <v>11774.821072392351</v>
      </c>
      <c r="E19" s="15">
        <f t="shared" si="4"/>
        <v>12999.405515370705</v>
      </c>
      <c r="F19" s="17">
        <f t="shared" si="5"/>
        <v>114.60981219010571</v>
      </c>
      <c r="G19" s="2"/>
      <c r="H19" s="39"/>
    </row>
    <row r="20" spans="1:8" x14ac:dyDescent="0.25">
      <c r="A20" s="18" t="s">
        <v>16</v>
      </c>
      <c r="B20" s="19">
        <v>24532.44</v>
      </c>
      <c r="C20" s="19">
        <v>29832.84</v>
      </c>
      <c r="D20" s="19">
        <f t="shared" si="3"/>
        <v>5756.7617036254842</v>
      </c>
      <c r="E20" s="19">
        <f t="shared" si="4"/>
        <v>6743.4086799276665</v>
      </c>
      <c r="F20" s="20">
        <f t="shared" si="5"/>
        <v>121.60567803284141</v>
      </c>
      <c r="G20" s="2"/>
      <c r="H20" s="39"/>
    </row>
    <row r="21" spans="1:8" x14ac:dyDescent="0.25">
      <c r="A21" s="14" t="s">
        <v>17</v>
      </c>
      <c r="B21" s="15">
        <v>882.87</v>
      </c>
      <c r="C21" s="15">
        <v>986.77</v>
      </c>
      <c r="D21" s="15">
        <f t="shared" si="3"/>
        <v>207.17353044702571</v>
      </c>
      <c r="E21" s="15">
        <f t="shared" si="4"/>
        <v>223.04927667269436</v>
      </c>
      <c r="F21" s="17">
        <f t="shared" si="5"/>
        <v>111.76843702923421</v>
      </c>
      <c r="G21" s="2"/>
      <c r="H21" s="39"/>
    </row>
    <row r="22" spans="1:8" x14ac:dyDescent="0.25">
      <c r="A22" s="18" t="s">
        <v>18</v>
      </c>
      <c r="B22" s="19">
        <v>23971.91</v>
      </c>
      <c r="C22" s="19">
        <f>C23+C24</f>
        <v>26007.18</v>
      </c>
      <c r="D22" s="19">
        <f t="shared" si="3"/>
        <v>5625.2282060307407</v>
      </c>
      <c r="E22" s="19">
        <f t="shared" si="4"/>
        <v>5878.657323688969</v>
      </c>
      <c r="F22" s="20">
        <f t="shared" si="5"/>
        <v>108.49022877192513</v>
      </c>
      <c r="G22" s="2"/>
    </row>
    <row r="23" spans="1:8" x14ac:dyDescent="0.25">
      <c r="A23" s="14" t="s">
        <v>19</v>
      </c>
      <c r="B23" s="15">
        <v>23437.15</v>
      </c>
      <c r="C23" s="15">
        <v>25472.43</v>
      </c>
      <c r="D23" s="15">
        <f t="shared" si="3"/>
        <v>5499.7418749266699</v>
      </c>
      <c r="E23" s="15">
        <f t="shared" si="4"/>
        <v>5757.7825497287522</v>
      </c>
      <c r="F23" s="17">
        <f t="shared" si="5"/>
        <v>108.6839910142658</v>
      </c>
      <c r="G23" s="2"/>
    </row>
    <row r="24" spans="1:8" x14ac:dyDescent="0.25">
      <c r="A24" s="18" t="s">
        <v>35</v>
      </c>
      <c r="B24" s="19">
        <v>534.75</v>
      </c>
      <c r="C24" s="19">
        <v>534.75</v>
      </c>
      <c r="D24" s="19">
        <f t="shared" si="3"/>
        <v>125.48398451249561</v>
      </c>
      <c r="E24" s="19">
        <f t="shared" si="4"/>
        <v>120.87477396021698</v>
      </c>
      <c r="F24" s="20">
        <f t="shared" si="5"/>
        <v>100</v>
      </c>
      <c r="G24" s="2"/>
    </row>
    <row r="25" spans="1:8" x14ac:dyDescent="0.25">
      <c r="A25" s="14" t="s">
        <v>20</v>
      </c>
      <c r="B25" s="15">
        <v>55225.15</v>
      </c>
      <c r="C25" s="15">
        <f>C26+C27</f>
        <v>61841.409999999996</v>
      </c>
      <c r="D25" s="15">
        <f t="shared" si="3"/>
        <v>12959.087175877039</v>
      </c>
      <c r="E25" s="15">
        <f t="shared" si="4"/>
        <v>13978.618896925856</v>
      </c>
      <c r="F25" s="17">
        <f t="shared" si="5"/>
        <v>111.9805197450799</v>
      </c>
      <c r="G25" s="2"/>
    </row>
    <row r="26" spans="1:8" x14ac:dyDescent="0.25">
      <c r="A26" s="18" t="s">
        <v>43</v>
      </c>
      <c r="B26" s="19">
        <v>14210.85</v>
      </c>
      <c r="C26" s="19">
        <v>13751.07</v>
      </c>
      <c r="D26" s="19">
        <f t="shared" si="3"/>
        <v>3334.7060894051392</v>
      </c>
      <c r="E26" s="19">
        <f t="shared" si="4"/>
        <v>3108.2888788426758</v>
      </c>
      <c r="F26" s="20">
        <f t="shared" si="5"/>
        <v>96.764584806679395</v>
      </c>
      <c r="G26" s="2"/>
    </row>
    <row r="27" spans="1:8" x14ac:dyDescent="0.25">
      <c r="A27" s="14" t="s">
        <v>44</v>
      </c>
      <c r="B27" s="15">
        <v>41014.300000000003</v>
      </c>
      <c r="C27" s="15">
        <v>48090.34</v>
      </c>
      <c r="D27" s="15">
        <f t="shared" si="3"/>
        <v>9624.3810864718998</v>
      </c>
      <c r="E27" s="15">
        <f t="shared" si="4"/>
        <v>10870.330018083181</v>
      </c>
      <c r="F27" s="17">
        <f t="shared" si="5"/>
        <v>117.25261677024841</v>
      </c>
      <c r="G27" s="2"/>
    </row>
    <row r="28" spans="1:8" x14ac:dyDescent="0.25">
      <c r="A28" s="18" t="s">
        <v>21</v>
      </c>
      <c r="B28" s="19">
        <v>42562.38</v>
      </c>
      <c r="C28" s="19">
        <v>45585.52</v>
      </c>
      <c r="D28" s="19">
        <f t="shared" si="3"/>
        <v>9987.6522351284748</v>
      </c>
      <c r="E28" s="19">
        <f t="shared" si="4"/>
        <v>10304.141048824591</v>
      </c>
      <c r="F28" s="20">
        <f t="shared" si="5"/>
        <v>107.10284528261813</v>
      </c>
      <c r="G28" s="2"/>
    </row>
    <row r="29" spans="1:8" ht="15.75" thickBot="1" x14ac:dyDescent="0.3">
      <c r="A29" s="21" t="s">
        <v>22</v>
      </c>
      <c r="B29" s="22">
        <v>1799.64</v>
      </c>
      <c r="C29" s="22">
        <v>1799.64</v>
      </c>
      <c r="D29" s="22">
        <f t="shared" si="3"/>
        <v>422.30200633579727</v>
      </c>
      <c r="E29" s="22">
        <f t="shared" si="4"/>
        <v>406.79023508137431</v>
      </c>
      <c r="F29" s="23">
        <f t="shared" si="5"/>
        <v>100</v>
      </c>
      <c r="G29" s="2"/>
    </row>
    <row r="30" spans="1:8" ht="15.75" thickTop="1" x14ac:dyDescent="0.25">
      <c r="B30" s="24"/>
      <c r="C30" s="24"/>
    </row>
  </sheetData>
  <mergeCells count="6">
    <mergeCell ref="H3:H4"/>
    <mergeCell ref="A3:A4"/>
    <mergeCell ref="F3:F4"/>
    <mergeCell ref="A14:A16"/>
    <mergeCell ref="F14:F16"/>
    <mergeCell ref="G15:G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4" sqref="A4:C9"/>
    </sheetView>
  </sheetViews>
  <sheetFormatPr defaultRowHeight="15" x14ac:dyDescent="0.25"/>
  <cols>
    <col min="1" max="1" width="44.5703125" customWidth="1"/>
    <col min="2" max="2" width="27.7109375" customWidth="1"/>
    <col min="3" max="3" width="27.5703125" customWidth="1"/>
  </cols>
  <sheetData>
    <row r="1" spans="1:3" x14ac:dyDescent="0.25">
      <c r="A1" s="4" t="s">
        <v>36</v>
      </c>
      <c r="B1" s="3"/>
      <c r="C1" s="3"/>
    </row>
    <row r="3" spans="1:3" ht="15.75" thickBot="1" x14ac:dyDescent="0.3"/>
    <row r="4" spans="1:3" ht="15.75" thickTop="1" x14ac:dyDescent="0.25">
      <c r="A4" s="62"/>
      <c r="B4" s="44">
        <v>2015</v>
      </c>
      <c r="C4" s="51">
        <v>2016</v>
      </c>
    </row>
    <row r="5" spans="1:3" x14ac:dyDescent="0.25">
      <c r="A5" s="63"/>
      <c r="B5" s="45" t="s">
        <v>0</v>
      </c>
      <c r="C5" s="52" t="s">
        <v>0</v>
      </c>
    </row>
    <row r="6" spans="1:3" x14ac:dyDescent="0.25">
      <c r="A6" s="33" t="s">
        <v>24</v>
      </c>
      <c r="B6" s="34">
        <v>5360</v>
      </c>
      <c r="C6" s="50">
        <v>6331.16</v>
      </c>
    </row>
    <row r="7" spans="1:3" x14ac:dyDescent="0.25">
      <c r="A7" s="35" t="s">
        <v>25</v>
      </c>
      <c r="B7" s="36">
        <v>-10439</v>
      </c>
      <c r="C7" s="48">
        <v>-5863.85</v>
      </c>
    </row>
    <row r="8" spans="1:3" x14ac:dyDescent="0.25">
      <c r="A8" s="33" t="s">
        <v>26</v>
      </c>
      <c r="B8" s="34">
        <v>4263</v>
      </c>
      <c r="C8" s="50">
        <v>-345.79</v>
      </c>
    </row>
    <row r="9" spans="1:3" ht="15.75" thickBot="1" x14ac:dyDescent="0.3">
      <c r="A9" s="37" t="s">
        <v>27</v>
      </c>
      <c r="B9" s="38">
        <v>-816</v>
      </c>
      <c r="C9" s="49">
        <f>SUM(C6:C8)</f>
        <v>121.51999999999947</v>
      </c>
    </row>
    <row r="10" spans="1:3" ht="15.75" thickTop="1" x14ac:dyDescent="0.25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4" sqref="A4:C12"/>
    </sheetView>
  </sheetViews>
  <sheetFormatPr defaultRowHeight="15" x14ac:dyDescent="0.25"/>
  <cols>
    <col min="1" max="1" width="40" customWidth="1"/>
    <col min="2" max="2" width="19.140625" customWidth="1"/>
    <col min="3" max="3" width="18.5703125" customWidth="1"/>
  </cols>
  <sheetData>
    <row r="1" spans="1:3" x14ac:dyDescent="0.25">
      <c r="A1" s="40" t="s">
        <v>42</v>
      </c>
    </row>
    <row r="3" spans="1:3" ht="15.75" thickBot="1" x14ac:dyDescent="0.3"/>
    <row r="4" spans="1:3" ht="18.75" customHeight="1" thickTop="1" x14ac:dyDescent="0.25">
      <c r="A4" s="53"/>
      <c r="B4" s="54">
        <v>2015</v>
      </c>
      <c r="C4" s="55">
        <v>2016</v>
      </c>
    </row>
    <row r="5" spans="1:3" x14ac:dyDescent="0.25">
      <c r="A5" s="25" t="s">
        <v>28</v>
      </c>
      <c r="B5" s="26">
        <f>'wybrane dane finansowe'!B9/'wybrane dane finansowe'!B5</f>
        <v>4.3372177021799754E-2</v>
      </c>
      <c r="C5" s="27">
        <f>'wybrane dane finansowe'!C9/'wybrane dane finansowe'!C5</f>
        <v>4.5470413186487674E-2</v>
      </c>
    </row>
    <row r="6" spans="1:3" x14ac:dyDescent="0.25">
      <c r="A6" s="30" t="s">
        <v>29</v>
      </c>
      <c r="B6" s="31">
        <f>'wybrane dane finansowe'!B11/'wybrane dane finansowe'!B5</f>
        <v>7.6287439401035287E-2</v>
      </c>
      <c r="C6" s="32">
        <f>'wybrane dane finansowe'!C11/'wybrane dane finansowe'!C5</f>
        <v>8.2319318566852318E-2</v>
      </c>
    </row>
    <row r="7" spans="1:3" x14ac:dyDescent="0.25">
      <c r="A7" s="25" t="s">
        <v>30</v>
      </c>
      <c r="B7" s="26">
        <f>'wybrane dane finansowe'!B13/'wybrane dane finansowe'!B5</f>
        <v>3.472314746304745E-2</v>
      </c>
      <c r="C7" s="27">
        <f>'wybrane dane finansowe'!C13/'wybrane dane finansowe'!C5</f>
        <v>2.4897678703890255E-2</v>
      </c>
    </row>
    <row r="8" spans="1:3" x14ac:dyDescent="0.25">
      <c r="A8" s="30" t="s">
        <v>31</v>
      </c>
      <c r="B8" s="31">
        <f>'wybrane dane finansowe'!B13/('wybrane dane finansowe'!B17-'wybrane dane finansowe'!B25)</f>
        <v>8.9398196247484282E-2</v>
      </c>
      <c r="C8" s="32">
        <f>'wybrane dane finansowe'!C13/('wybrane dane finansowe'!C17-'wybrane dane finansowe'!C25)</f>
        <v>6.6009118685056128E-2</v>
      </c>
    </row>
    <row r="9" spans="1:3" x14ac:dyDescent="0.25">
      <c r="A9" s="25" t="s">
        <v>32</v>
      </c>
      <c r="B9" s="26">
        <f>'wybrane dane finansowe'!B13/'wybrane dane finansowe'!B17</f>
        <v>3.8910891807984106E-2</v>
      </c>
      <c r="C9" s="27">
        <f>'wybrane dane finansowe'!C13/'wybrane dane finansowe'!C17</f>
        <v>2.8010294997725432E-2</v>
      </c>
    </row>
    <row r="10" spans="1:3" x14ac:dyDescent="0.25">
      <c r="A10" s="30" t="s">
        <v>33</v>
      </c>
      <c r="B10" s="31">
        <f>'wybrane dane finansowe'!B19/'wybrane dane finansowe'!B27</f>
        <v>1.2234367037838021</v>
      </c>
      <c r="C10" s="32">
        <f>'wybrane dane finansowe'!C19/'wybrane dane finansowe'!C27</f>
        <v>1.1958611646330637</v>
      </c>
    </row>
    <row r="11" spans="1:3" x14ac:dyDescent="0.25">
      <c r="A11" s="25" t="s">
        <v>34</v>
      </c>
      <c r="B11" s="26">
        <f>'wybrane dane finansowe'!B25/'wybrane dane finansowe'!B17</f>
        <v>0.56474634342436103</v>
      </c>
      <c r="C11" s="27">
        <f>'wybrane dane finansowe'!C25/'wybrane dane finansowe'!C17</f>
        <v>0.5756602185317965</v>
      </c>
    </row>
    <row r="12" spans="1:3" ht="15.75" thickBot="1" x14ac:dyDescent="0.3">
      <c r="A12" s="28" t="s">
        <v>41</v>
      </c>
      <c r="B12" s="29">
        <f>'wybrane dane finansowe'!B7/'wybrane dane finansowe'!B5</f>
        <v>0.36433588718052423</v>
      </c>
      <c r="C12" s="43">
        <f>'wybrane dane finansowe'!C7/'wybrane dane finansowe'!C5</f>
        <v>0.39079358630712896</v>
      </c>
    </row>
    <row r="13" spans="1:3" ht="15.75" thickTop="1" x14ac:dyDescent="0.25"/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wybrane dane finansowe</vt:lpstr>
      <vt:lpstr>rachunek przepływów pieniężnych</vt:lpstr>
      <vt:lpstr>wskaźniki finansowe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2017-05-20T14:29:02Z</dcterms:modified>
</cp:coreProperties>
</file>